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<sst xmlns="http://schemas.openxmlformats.org/spreadsheetml/2006/main" count="53" uniqueCount="53">
  <si>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Antal omtentamina*:</t>
  </si>
  <si>
    <t>TOTAL (HÅS+HÅP)/stud (kr):</t>
  </si>
  <si>
    <t>TOTAL kurskostnad/stud (kr):</t>
  </si>
  <si>
    <r>
      <t>Välj</t>
    </r>
    <r>
      <rPr>
        <sz val="9"/>
        <rFont val="Geneva"/>
        <family val="0"/>
      </rPr>
      <t xml:space="preserve"> nu någon av beräkningarna 1)-3) nedan för </t>
    </r>
    <r>
      <rPr>
        <b/>
        <sz val="9"/>
        <rFont val="Geneva"/>
        <family val="0"/>
      </rPr>
      <t>kostnaden av en LH [5]*</t>
    </r>
    <r>
      <rPr>
        <sz val="9"/>
        <rFont val="Geneva"/>
        <family val="0"/>
      </rPr>
      <t xml:space="preserve">: </t>
    </r>
  </si>
  <si>
    <t>[2] Föreläsningstid = 1.5*salstid pga mer förberedelser.</t>
  </si>
  <si>
    <t>Tenta + rättning [3]:</t>
  </si>
  <si>
    <t>Omtentor + rättning [4]:</t>
  </si>
  <si>
    <t>Alla kurskostnader nedan är beräknade per student.</t>
  </si>
  <si>
    <t>HÅS, kr:</t>
  </si>
  <si>
    <t>HÅP, kr:</t>
  </si>
  <si>
    <t>Antal föreläsningstimmar*:</t>
  </si>
  <si>
    <t xml:space="preserve">Antal klasstimmar*: </t>
  </si>
  <si>
    <t>Antal räknestugetimmar*:</t>
  </si>
  <si>
    <t>Antal laborationstimmar*:</t>
  </si>
  <si>
    <t>Antal grupper*:</t>
  </si>
  <si>
    <t>Antal registrerade stud.*:</t>
  </si>
  <si>
    <t>Kurspoäng*:</t>
  </si>
  <si>
    <t>Kursfaktor*:</t>
  </si>
  <si>
    <t>Skrivvaktslön/h*:</t>
  </si>
  <si>
    <t>Salskostnad/h, klass*:</t>
  </si>
  <si>
    <t>Salskostnad/h, föreläsning*:</t>
  </si>
  <si>
    <t>Exam.[1]*:</t>
  </si>
  <si>
    <t>[1] Examinationsgrad i fortvarighetstillstånd.</t>
  </si>
  <si>
    <t>Salstid (h) och -kostnad:</t>
  </si>
  <si>
    <t>Lärartimmar (LH) [2] och lärarkostnad:</t>
  </si>
  <si>
    <t>Först beräknas institutionens totalårskostnad (LÅK) för läraren enligt formeln</t>
  </si>
  <si>
    <t xml:space="preserve">LÅK = Lön·(1 + LKP)·(1 + HF + GEM)·HSG </t>
  </si>
  <si>
    <t>LKP - lönekostnadspålägg</t>
  </si>
  <si>
    <t>HF - hyresfaktor*</t>
  </si>
  <si>
    <t>GEM - faktor för gemensamma kostnader*</t>
  </si>
  <si>
    <t>HSG - faktor för högskolegem. kostnader</t>
  </si>
  <si>
    <t>1) Lärare/forskare som har kursen för första gången (2 förberedelsetimmar/salstimme):</t>
  </si>
  <si>
    <t>2) Lärare/forskare som haft kursen minst 1 år (1 förberedelsetimme/salstimme):</t>
  </si>
  <si>
    <t>Lön - typisk årslärarlön*</t>
  </si>
  <si>
    <t>Dito grupparbeten*:</t>
  </si>
  <si>
    <t>Dito inlämningsuppgifter*:</t>
  </si>
  <si>
    <t>Hemuppg/stud o rättningstid(min)/uppg*:</t>
  </si>
  <si>
    <t>[3] Antas: 7 h för att förbereda tentamen (halva tiden för lappskrivning), 30 stud/sal.</t>
  </si>
  <si>
    <t>[4] Förekommer lappskrivn., kan kostnaderna införas som omtentor.</t>
  </si>
  <si>
    <t xml:space="preserve"> </t>
  </si>
  <si>
    <t>[5] För flera lärare med olika erfarenhet, får man kombinera kostnaderna 1)-3).</t>
  </si>
  <si>
    <t>Rättning av hemuppg. + grupparb. + inl. uppg:</t>
  </si>
  <si>
    <t>Antal stud/grupp:</t>
  </si>
  <si>
    <t>Tentamenstid (h)*:</t>
  </si>
  <si>
    <t>Rättningstid/tal (min)*:</t>
  </si>
  <si>
    <t>Antal tentamenstal och aktivitet*:</t>
  </si>
  <si>
    <t>Antal stud på tentamen och omtentamen*:</t>
  </si>
  <si>
    <t>3) Heltidslärare med 440 salstimmar/år[6]:</t>
  </si>
  <si>
    <r>
      <t>Kostnaden för en lärartimme (LH) beräknas nedan</t>
    </r>
    <r>
      <rPr>
        <sz val="9"/>
        <rFont val="Geneva"/>
        <family val="0"/>
      </rPr>
      <t>.</t>
    </r>
  </si>
  <si>
    <t>[6] Tentamenskonstruktion och rättningskostnad ingår i denna timkostnad.</t>
  </si>
  <si>
    <r>
      <t>OBS</t>
    </r>
    <r>
      <rPr>
        <sz val="9"/>
        <rFont val="Geneva"/>
        <family val="0"/>
      </rPr>
      <t>! Alla *-märkta fält nedan måste ifyllas för varje kurs.</t>
    </r>
  </si>
  <si>
    <r>
      <t>LÅK</t>
    </r>
    <r>
      <rPr>
        <sz val="9"/>
        <rFont val="Geneva"/>
        <family val="0"/>
      </rPr>
      <t xml:space="preserve"> =</t>
    </r>
  </si>
  <si>
    <t>KURSNAMN: 2X1111 KURS</t>
  </si>
</sst>
</file>

<file path=xl/styles.xml><?xml version="1.0" encoding="utf-8"?>
<styleSheet xmlns="http://schemas.openxmlformats.org/spreadsheetml/2006/main">
  <numFmts count="13">
    <numFmt numFmtId="5" formatCode="#,##0&quot; kr&quot;;\-#,##0&quot; kr&quot;"/>
    <numFmt numFmtId="6" formatCode="#,##0&quot; kr&quot;;[Red]\-#,##0&quot; kr&quot;"/>
    <numFmt numFmtId="7" formatCode="#,##0.00&quot; kr&quot;;\-#,##0.00&quot; kr&quot;"/>
    <numFmt numFmtId="8" formatCode="#,##0.00&quot; kr&quot;;[Red]\-#,##0.00&quot; kr&quot;"/>
    <numFmt numFmtId="42" formatCode="_-* #,##0&quot; kr&quot;_-;\-* #,##0&quot; kr&quot;_-;_-* &quot;-&quot;&quot; kr&quot;_-;_-@_-"/>
    <numFmt numFmtId="41" formatCode="_-* #,##0_ _k_r_-;\-* #,##0_ _k_r_-;_-* &quot;-&quot;_ _k_r_-;_-@_-"/>
    <numFmt numFmtId="44" formatCode="_-* #,##0.00&quot; kr&quot;_-;\-* #,##0.00&quot; kr&quot;_-;_-* &quot;-&quot;??&quot; kr&quot;_-;_-@_-"/>
    <numFmt numFmtId="43" formatCode="_-* #,##0.00_ _k_r_-;\-* #,##0.00_ _k_r_-;_-* &quot;-&quot;??_ _k_r_-;_-@_-"/>
    <numFmt numFmtId="164" formatCode="0.0"/>
    <numFmt numFmtId="165" formatCode="0.00000"/>
    <numFmt numFmtId="166" formatCode="0.0000"/>
    <numFmt numFmtId="167" formatCode="0.000"/>
    <numFmt numFmtId="168" formatCode="0.00000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A1" sqref="A1"/>
    </sheetView>
  </sheetViews>
  <sheetFormatPr defaultColWidth="11.00390625" defaultRowHeight="12"/>
  <sheetData>
    <row r="1" spans="1:5" ht="12.75">
      <c r="A1" s="1" t="s">
        <v>52</v>
      </c>
      <c r="E1" s="1" t="s">
        <v>50</v>
      </c>
    </row>
    <row r="3" spans="1:11" ht="12.75">
      <c r="A3" t="s">
        <v>10</v>
      </c>
      <c r="C3">
        <v>12</v>
      </c>
      <c r="E3" t="s">
        <v>16</v>
      </c>
      <c r="F3">
        <v>3</v>
      </c>
      <c r="H3" t="s">
        <v>20</v>
      </c>
      <c r="K3">
        <v>280</v>
      </c>
    </row>
    <row r="4" spans="1:11" ht="12.75">
      <c r="A4" t="s">
        <v>11</v>
      </c>
      <c r="C4">
        <v>12</v>
      </c>
      <c r="E4" t="s">
        <v>17</v>
      </c>
      <c r="F4">
        <v>1</v>
      </c>
      <c r="H4" t="s">
        <v>19</v>
      </c>
      <c r="K4">
        <v>140</v>
      </c>
    </row>
    <row r="5" spans="1:11" ht="12.75">
      <c r="A5" t="s">
        <v>12</v>
      </c>
      <c r="C5">
        <v>12</v>
      </c>
      <c r="E5" t="s">
        <v>21</v>
      </c>
      <c r="F5" s="2">
        <v>1</v>
      </c>
      <c r="H5" t="s">
        <v>18</v>
      </c>
      <c r="K5">
        <v>80</v>
      </c>
    </row>
    <row r="6" spans="1:11" ht="12.75">
      <c r="A6" t="s">
        <v>13</v>
      </c>
      <c r="C6">
        <v>0</v>
      </c>
      <c r="H6" t="s">
        <v>44</v>
      </c>
      <c r="K6">
        <v>2</v>
      </c>
    </row>
    <row r="7" spans="8:14" ht="12.75">
      <c r="H7" t="s">
        <v>43</v>
      </c>
      <c r="K7">
        <v>4</v>
      </c>
      <c r="N7" s="2"/>
    </row>
    <row r="8" spans="1:12" ht="12.75">
      <c r="A8" t="s">
        <v>15</v>
      </c>
      <c r="C8">
        <v>15</v>
      </c>
      <c r="E8" t="s">
        <v>8</v>
      </c>
      <c r="F8">
        <v>36112</v>
      </c>
      <c r="H8" t="s">
        <v>46</v>
      </c>
      <c r="K8">
        <v>7</v>
      </c>
      <c r="L8">
        <v>0</v>
      </c>
    </row>
    <row r="9" spans="1:11" ht="12.75">
      <c r="A9" t="s">
        <v>14</v>
      </c>
      <c r="C9">
        <v>1</v>
      </c>
      <c r="E9" t="s">
        <v>9</v>
      </c>
      <c r="F9">
        <v>33114</v>
      </c>
      <c r="H9" t="s">
        <v>0</v>
      </c>
      <c r="K9">
        <v>0</v>
      </c>
    </row>
    <row r="10" spans="1:12" ht="12.75">
      <c r="A10" t="s">
        <v>42</v>
      </c>
      <c r="C10">
        <f>C8/C9</f>
        <v>15</v>
      </c>
      <c r="E10" s="1"/>
      <c r="F10" s="4"/>
      <c r="H10" t="s">
        <v>45</v>
      </c>
      <c r="K10">
        <v>6</v>
      </c>
      <c r="L10" s="2">
        <v>0.6</v>
      </c>
    </row>
    <row r="11" spans="2:5" ht="12.75">
      <c r="B11" s="1" t="s">
        <v>1</v>
      </c>
      <c r="E11" s="6">
        <f>0.78*(F8+F5*F9)*F4*F3/40</f>
        <v>4049.721</v>
      </c>
    </row>
    <row r="12" spans="8:12" ht="12.75">
      <c r="H12" t="s">
        <v>36</v>
      </c>
      <c r="K12">
        <v>6</v>
      </c>
      <c r="L12">
        <v>5</v>
      </c>
    </row>
    <row r="13" spans="1:12" ht="12.75">
      <c r="A13" t="s">
        <v>7</v>
      </c>
      <c r="H13" t="s">
        <v>34</v>
      </c>
      <c r="K13">
        <v>6</v>
      </c>
      <c r="L13">
        <v>2</v>
      </c>
    </row>
    <row r="14" spans="8:12" ht="12.75">
      <c r="H14" t="s">
        <v>35</v>
      </c>
      <c r="K14">
        <v>6</v>
      </c>
      <c r="L14">
        <v>2</v>
      </c>
    </row>
    <row r="15" spans="1:5" ht="12.75">
      <c r="A15" t="s">
        <v>24</v>
      </c>
      <c r="D15">
        <f>(C3*1.5+C9*(C4+C5+C6))/C8</f>
        <v>2.8</v>
      </c>
      <c r="E15" s="4">
        <f>G30*(1.5*C3+C9*(C4+C5+C6))/C8</f>
        <v>2788.8</v>
      </c>
    </row>
    <row r="16" spans="1:5" ht="12.75">
      <c r="A16" t="s">
        <v>23</v>
      </c>
      <c r="D16">
        <f>(C3+C4+C5+C6)/C8</f>
        <v>2.4</v>
      </c>
      <c r="E16" s="4">
        <f>(C3*K3+(C4+C5+C6)*K4*C9)/C8</f>
        <v>448</v>
      </c>
    </row>
    <row r="17" spans="1:5" ht="12.75">
      <c r="A17" t="s">
        <v>5</v>
      </c>
      <c r="E17" s="5">
        <f>(7*G30*(1-INT((G30+1)/I33))+(INT(K8/30)+1)*K7*(K4+K5))/C8+(K8*K10*L10*K6/60)*(G30*(1-INT((G30+1)/I33))/C8)</f>
        <v>579.2426666666667</v>
      </c>
    </row>
    <row r="18" spans="1:5" ht="12.75">
      <c r="A18" t="s">
        <v>6</v>
      </c>
      <c r="E18" s="4">
        <f>K9*(7*G30*(1-INT((G30+1)/I33))+(INT(L8/30)+1)*K7*(K4+K5)+(L8*K10*L10*K6/60)*(G30*(1-INT((G30+1)/I33))))/C8</f>
        <v>0</v>
      </c>
    </row>
    <row r="19" spans="1:5" ht="12.75">
      <c r="A19" t="s">
        <v>41</v>
      </c>
      <c r="E19" s="4">
        <f>(1-INT((G30+1)/I33))*G30*(K12*L12+K13*L13+K14*L14)/60</f>
        <v>896.4</v>
      </c>
    </row>
    <row r="20" spans="1:5" ht="12.75">
      <c r="A20" s="1"/>
      <c r="B20" s="1" t="s">
        <v>2</v>
      </c>
      <c r="E20" s="6">
        <f>E15+E16+E17+E18+E19</f>
        <v>4712.442666666667</v>
      </c>
    </row>
    <row r="22" ht="12.75">
      <c r="A22" s="1" t="s">
        <v>48</v>
      </c>
    </row>
    <row r="23" ht="12.75">
      <c r="A23" t="s">
        <v>25</v>
      </c>
    </row>
    <row r="24" spans="6:9" ht="12.75">
      <c r="F24" t="s">
        <v>27</v>
      </c>
      <c r="I24" s="3">
        <v>0.464</v>
      </c>
    </row>
    <row r="25" spans="2:11" ht="12.75">
      <c r="B25" t="s">
        <v>26</v>
      </c>
      <c r="F25" t="s">
        <v>28</v>
      </c>
      <c r="I25">
        <v>0.19</v>
      </c>
      <c r="K25" s="4"/>
    </row>
    <row r="26" spans="6:9" ht="12.75">
      <c r="F26" t="s">
        <v>29</v>
      </c>
      <c r="I26">
        <v>0.22</v>
      </c>
    </row>
    <row r="27" spans="6:9" ht="12.75">
      <c r="F27" t="s">
        <v>30</v>
      </c>
      <c r="I27">
        <v>1.18</v>
      </c>
    </row>
    <row r="28" spans="2:9" ht="12.75">
      <c r="B28" s="1" t="s">
        <v>51</v>
      </c>
      <c r="C28" s="4">
        <f>I28*(1+I24)*(1+I25+I26)*I27</f>
        <v>876889.1519999999</v>
      </c>
      <c r="F28" t="s">
        <v>33</v>
      </c>
      <c r="I28">
        <v>360000</v>
      </c>
    </row>
    <row r="30" spans="1:7" ht="12.75">
      <c r="A30" s="1" t="s">
        <v>3</v>
      </c>
      <c r="G30" s="7">
        <v>996</v>
      </c>
    </row>
    <row r="31" spans="2:9" ht="12.75">
      <c r="B31" t="s">
        <v>31</v>
      </c>
      <c r="I31" s="4">
        <f>3*C28/(220*8)</f>
        <v>1494.697418181818</v>
      </c>
    </row>
    <row r="32" spans="2:9" ht="12.75">
      <c r="B32" t="s">
        <v>32</v>
      </c>
      <c r="I32" s="4">
        <f>2*C28/(220*8)</f>
        <v>996.4649454545453</v>
      </c>
    </row>
    <row r="33" spans="2:9" ht="12.75">
      <c r="B33" t="s">
        <v>47</v>
      </c>
      <c r="I33" s="4">
        <f>C28/440</f>
        <v>1992.9298909090905</v>
      </c>
    </row>
    <row r="35" spans="1:8" ht="12.75">
      <c r="A35" t="s">
        <v>22</v>
      </c>
      <c r="H35" t="s">
        <v>4</v>
      </c>
    </row>
    <row r="36" spans="1:8" ht="12.75">
      <c r="A36" t="s">
        <v>37</v>
      </c>
      <c r="H36" t="s">
        <v>38</v>
      </c>
    </row>
    <row r="37" spans="1:8" ht="12.75">
      <c r="A37" t="s">
        <v>40</v>
      </c>
      <c r="H37" t="s">
        <v>49</v>
      </c>
    </row>
    <row r="39" ht="12.75">
      <c r="A39" t="s">
        <v>39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scale="90"/>
  <headerFooter alignWithMargins="0">
    <oddHeader>&amp;C&amp;"Geneva,Fet"&amp;14KURSKOSTNADER&amp;"Geneva,Normal"
&amp;12(HÅS+HÅP)/student och beräkning av kurskostnader inkl. lärare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Fusion, 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Scheffel</dc:creator>
  <cp:keywords/>
  <dc:description/>
  <cp:lastModifiedBy>Jan Scheffel</cp:lastModifiedBy>
  <cp:lastPrinted>2001-09-20T14:10:07Z</cp:lastPrinted>
  <dcterms:created xsi:type="dcterms:W3CDTF">2001-09-09T10:40:42Z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